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activeTab="9"/>
  </bookViews>
  <sheets>
    <sheet name="Item1" sheetId="70" r:id="rId1"/>
    <sheet name="Item2" sheetId="71" r:id="rId2"/>
    <sheet name="Item3" sheetId="72" r:id="rId3"/>
    <sheet name="Item4" sheetId="73" r:id="rId4"/>
    <sheet name="Item5" sheetId="74" r:id="rId5"/>
    <sheet name="Item6" sheetId="75" r:id="rId6"/>
    <sheet name="Item7" sheetId="38" r:id="rId7"/>
    <sheet name="Item8" sheetId="39" r:id="rId8"/>
    <sheet name="Item9" sheetId="40" state="hidden" r:id="rId9"/>
    <sheet name="TOTAL" sheetId="5" r:id="rId10"/>
    <sheet name="menores" sheetId="6" state="hidden" r:id="rId11"/>
  </sheets>
  <definedNames>
    <definedName name="_xlnm.Print_Area" localSheetId="10">menores!$A$1:$F$19</definedName>
    <definedName name="_xlnm.Print_Area" localSheetId="9">TOTAL!$A$1:$G$20</definedName>
  </definedNames>
  <calcPr calcId="145621"/>
</workbook>
</file>

<file path=xl/calcChain.xml><?xml version="1.0" encoding="utf-8"?>
<calcChain xmlns="http://schemas.openxmlformats.org/spreadsheetml/2006/main">
  <c r="G13" i="5" l="1"/>
  <c r="G14" i="5"/>
  <c r="G15" i="5"/>
  <c r="G16" i="5"/>
  <c r="G17" i="5"/>
  <c r="G18" i="5"/>
  <c r="G19" i="5"/>
  <c r="G12" i="5"/>
  <c r="F13" i="5"/>
  <c r="F14" i="5"/>
  <c r="F15" i="5"/>
  <c r="F16" i="5"/>
  <c r="F17" i="5"/>
  <c r="F18" i="5"/>
  <c r="F19" i="5"/>
  <c r="F12" i="5"/>
  <c r="E16" i="6" l="1"/>
  <c r="C18" i="6"/>
  <c r="D18" i="6"/>
  <c r="B18" i="6"/>
  <c r="C16" i="6"/>
  <c r="D16" i="6"/>
  <c r="B16" i="6"/>
  <c r="C14" i="6"/>
  <c r="D14" i="6"/>
  <c r="B14" i="6"/>
  <c r="C12" i="6"/>
  <c r="D12" i="6"/>
  <c r="B12" i="6"/>
  <c r="C10" i="6"/>
  <c r="D10" i="6"/>
  <c r="B10" i="6"/>
  <c r="C8" i="6"/>
  <c r="D8" i="6"/>
  <c r="B8" i="6"/>
  <c r="C6" i="6"/>
  <c r="D6" i="6"/>
  <c r="B6" i="6"/>
  <c r="C4" i="6"/>
  <c r="D4" i="6"/>
  <c r="B4" i="6"/>
  <c r="C19" i="5"/>
  <c r="D19" i="5"/>
  <c r="B19" i="5"/>
  <c r="C18" i="5"/>
  <c r="D18" i="5"/>
  <c r="B18" i="5"/>
  <c r="C17" i="5"/>
  <c r="D17" i="5"/>
  <c r="B17" i="5"/>
  <c r="C16" i="5"/>
  <c r="D16" i="5"/>
  <c r="B16" i="5"/>
  <c r="C15" i="5"/>
  <c r="D15" i="5"/>
  <c r="B15" i="5"/>
  <c r="C14" i="5"/>
  <c r="D14" i="5"/>
  <c r="B14" i="5"/>
  <c r="C13" i="5"/>
  <c r="D13" i="5"/>
  <c r="B13" i="5"/>
  <c r="C12" i="5"/>
  <c r="D12" i="5"/>
  <c r="B12" i="5"/>
  <c r="H20" i="75"/>
  <c r="G20" i="75" s="1"/>
  <c r="B13" i="6" s="1"/>
  <c r="F20" i="75"/>
  <c r="D20" i="75"/>
  <c r="B20" i="75"/>
  <c r="I17" i="75"/>
  <c r="I16" i="75"/>
  <c r="I15" i="75"/>
  <c r="I14" i="75"/>
  <c r="I13" i="75"/>
  <c r="I12" i="75"/>
  <c r="I11" i="75"/>
  <c r="I10" i="75"/>
  <c r="I9" i="75"/>
  <c r="I8" i="75"/>
  <c r="I7" i="75"/>
  <c r="I6" i="75"/>
  <c r="F3" i="75"/>
  <c r="E14" i="6" s="1"/>
  <c r="H20" i="74"/>
  <c r="G20" i="74"/>
  <c r="B11" i="6" s="1"/>
  <c r="F20" i="74"/>
  <c r="D20" i="74"/>
  <c r="B20" i="74"/>
  <c r="I17" i="74"/>
  <c r="I16" i="74"/>
  <c r="I15" i="74"/>
  <c r="I14" i="74"/>
  <c r="I13" i="74"/>
  <c r="I12" i="74"/>
  <c r="I11" i="74"/>
  <c r="I10" i="74"/>
  <c r="I9" i="74"/>
  <c r="I8" i="74"/>
  <c r="I7" i="74"/>
  <c r="I6" i="74"/>
  <c r="F3" i="74"/>
  <c r="E12" i="6" s="1"/>
  <c r="H20" i="73"/>
  <c r="G20" i="73"/>
  <c r="B9" i="6" s="1"/>
  <c r="F20" i="73"/>
  <c r="D20" i="73"/>
  <c r="B20" i="73"/>
  <c r="I17" i="73"/>
  <c r="I16" i="73"/>
  <c r="I15" i="73"/>
  <c r="I14" i="73"/>
  <c r="I13" i="73"/>
  <c r="I12" i="73"/>
  <c r="I11" i="73"/>
  <c r="I10" i="73"/>
  <c r="I9" i="73"/>
  <c r="I8" i="73"/>
  <c r="I7" i="73"/>
  <c r="I6" i="73"/>
  <c r="F3" i="73"/>
  <c r="E10" i="6" s="1"/>
  <c r="H20" i="72"/>
  <c r="G20" i="72" s="1"/>
  <c r="B7" i="6" s="1"/>
  <c r="F20" i="72"/>
  <c r="D20" i="72"/>
  <c r="B20" i="72"/>
  <c r="C20" i="72" s="1"/>
  <c r="I17" i="72"/>
  <c r="I16" i="72"/>
  <c r="I15" i="72"/>
  <c r="I14" i="72"/>
  <c r="I13" i="72"/>
  <c r="I12" i="72"/>
  <c r="I11" i="72"/>
  <c r="I10" i="72"/>
  <c r="I9" i="72"/>
  <c r="I8" i="72"/>
  <c r="I7" i="72"/>
  <c r="I6" i="72"/>
  <c r="F3" i="72"/>
  <c r="E8" i="6" s="1"/>
  <c r="H20" i="71"/>
  <c r="G20" i="71" s="1"/>
  <c r="B5" i="6" s="1"/>
  <c r="F20" i="71"/>
  <c r="D20" i="71"/>
  <c r="B20" i="71"/>
  <c r="A20" i="71" s="1"/>
  <c r="C20" i="71" s="1"/>
  <c r="I17" i="71"/>
  <c r="I16" i="71"/>
  <c r="I15" i="71"/>
  <c r="I14" i="71"/>
  <c r="I13" i="71"/>
  <c r="I12" i="71"/>
  <c r="I11" i="71"/>
  <c r="I10" i="71"/>
  <c r="I9" i="71"/>
  <c r="I8" i="71"/>
  <c r="I7" i="71"/>
  <c r="I6" i="71"/>
  <c r="F3" i="71"/>
  <c r="E6" i="6" s="1"/>
  <c r="H20" i="70"/>
  <c r="G20" i="70" s="1"/>
  <c r="B3" i="6" s="1"/>
  <c r="F20" i="70"/>
  <c r="D20" i="70"/>
  <c r="B20" i="70"/>
  <c r="I17" i="70"/>
  <c r="I16" i="70"/>
  <c r="I15" i="70"/>
  <c r="I14" i="70"/>
  <c r="I13" i="70"/>
  <c r="I12" i="70"/>
  <c r="I11" i="70"/>
  <c r="I10" i="70"/>
  <c r="I9" i="70"/>
  <c r="I8" i="70"/>
  <c r="I7" i="70"/>
  <c r="I6" i="70"/>
  <c r="F3" i="70"/>
  <c r="E4" i="6" s="1"/>
  <c r="H20" i="40"/>
  <c r="G20" i="40" s="1"/>
  <c r="F20" i="40"/>
  <c r="D20" i="40"/>
  <c r="B20" i="40"/>
  <c r="I17" i="40"/>
  <c r="I16" i="40"/>
  <c r="I15" i="40"/>
  <c r="I14" i="40"/>
  <c r="I13" i="40"/>
  <c r="I12" i="40"/>
  <c r="I11" i="40"/>
  <c r="I10" i="40"/>
  <c r="I9" i="40"/>
  <c r="I8" i="40"/>
  <c r="I7" i="40"/>
  <c r="I6" i="40"/>
  <c r="F3" i="40"/>
  <c r="H20" i="39"/>
  <c r="G20" i="39" s="1"/>
  <c r="B17" i="6" s="1"/>
  <c r="F20" i="39"/>
  <c r="D20" i="39"/>
  <c r="B20" i="39"/>
  <c r="A20" i="39" s="1"/>
  <c r="C20" i="39" s="1"/>
  <c r="I17" i="39"/>
  <c r="I16" i="39"/>
  <c r="I15" i="39"/>
  <c r="I14" i="39"/>
  <c r="I13" i="39"/>
  <c r="I12" i="39"/>
  <c r="I11" i="39"/>
  <c r="I10" i="39"/>
  <c r="I9" i="39"/>
  <c r="I8" i="39"/>
  <c r="I7" i="39"/>
  <c r="I6" i="39"/>
  <c r="F3" i="39"/>
  <c r="E18" i="6" s="1"/>
  <c r="H20" i="38"/>
  <c r="G20" i="38" s="1"/>
  <c r="B15" i="6" s="1"/>
  <c r="F20" i="38"/>
  <c r="D20" i="38"/>
  <c r="B20" i="38"/>
  <c r="I17" i="38"/>
  <c r="I16" i="38"/>
  <c r="I15" i="38"/>
  <c r="I14" i="38"/>
  <c r="I13" i="38"/>
  <c r="I12" i="38"/>
  <c r="I11" i="38"/>
  <c r="I10" i="38"/>
  <c r="I9" i="38"/>
  <c r="I8" i="38"/>
  <c r="I7" i="38"/>
  <c r="I6" i="38"/>
  <c r="F3" i="38"/>
  <c r="A20" i="72" l="1"/>
  <c r="I3" i="72" s="1"/>
  <c r="F16" i="6"/>
  <c r="F8" i="6"/>
  <c r="F6" i="6"/>
  <c r="F12" i="6"/>
  <c r="F18" i="6"/>
  <c r="F14" i="6"/>
  <c r="F10" i="6"/>
  <c r="I3" i="71"/>
  <c r="I4" i="71"/>
  <c r="I5" i="71"/>
  <c r="I4" i="72"/>
  <c r="I5" i="72"/>
  <c r="E20" i="72"/>
  <c r="E3" i="72" s="1"/>
  <c r="E14" i="5" s="1"/>
  <c r="A20" i="73"/>
  <c r="C20" i="73" s="1"/>
  <c r="A20" i="75"/>
  <c r="C20" i="75" s="1"/>
  <c r="A20" i="70"/>
  <c r="C20" i="70" s="1"/>
  <c r="A20" i="74"/>
  <c r="C20" i="74" s="1"/>
  <c r="I5" i="39"/>
  <c r="I4" i="39"/>
  <c r="E20" i="39" s="1"/>
  <c r="E3" i="39" s="1"/>
  <c r="E19" i="5" s="1"/>
  <c r="I3" i="39"/>
  <c r="A20" i="38"/>
  <c r="C20" i="38" s="1"/>
  <c r="A20" i="40"/>
  <c r="C20" i="40" s="1"/>
  <c r="F4" i="6"/>
  <c r="E20" i="71" l="1"/>
  <c r="F19" i="6"/>
  <c r="I5" i="73"/>
  <c r="I4" i="73"/>
  <c r="I3" i="73"/>
  <c r="E20" i="73" s="1"/>
  <c r="I3" i="75"/>
  <c r="I5" i="75"/>
  <c r="I4" i="75"/>
  <c r="H22" i="71"/>
  <c r="H23" i="71" s="1"/>
  <c r="E3" i="71"/>
  <c r="E13" i="5" s="1"/>
  <c r="H22" i="72"/>
  <c r="H23" i="72" s="1"/>
  <c r="I4" i="74"/>
  <c r="I5" i="74"/>
  <c r="I3" i="74"/>
  <c r="E20" i="74" s="1"/>
  <c r="H22" i="74" s="1"/>
  <c r="H23" i="74" s="1"/>
  <c r="I4" i="70"/>
  <c r="I5" i="70"/>
  <c r="I3" i="70"/>
  <c r="E20" i="70"/>
  <c r="E3" i="70" s="1"/>
  <c r="E12" i="5" s="1"/>
  <c r="I4" i="38"/>
  <c r="I3" i="38"/>
  <c r="I5" i="38"/>
  <c r="I5" i="40"/>
  <c r="I4" i="40"/>
  <c r="E20" i="40" s="1"/>
  <c r="I3" i="40"/>
  <c r="H22" i="39"/>
  <c r="H23" i="39" s="1"/>
  <c r="E20" i="38" l="1"/>
  <c r="H22" i="38" s="1"/>
  <c r="H23" i="38" s="1"/>
  <c r="E20" i="75"/>
  <c r="H22" i="75" s="1"/>
  <c r="H23" i="75" s="1"/>
  <c r="E3" i="74"/>
  <c r="E16" i="5" s="1"/>
  <c r="E3" i="73"/>
  <c r="E15" i="5" s="1"/>
  <c r="H22" i="73"/>
  <c r="H23" i="73" s="1"/>
  <c r="H22" i="70"/>
  <c r="H23" i="70" s="1"/>
  <c r="H22" i="40"/>
  <c r="H23" i="40" s="1"/>
  <c r="E3" i="40"/>
  <c r="E3" i="38" l="1"/>
  <c r="E18" i="5" s="1"/>
  <c r="E3" i="75"/>
  <c r="E17" i="5" s="1"/>
  <c r="G20" i="5" l="1"/>
</calcChain>
</file>

<file path=xl/sharedStrings.xml><?xml version="1.0" encoding="utf-8"?>
<sst xmlns="http://schemas.openxmlformats.org/spreadsheetml/2006/main" count="297" uniqueCount="65">
  <si>
    <t>ITEM 1</t>
  </si>
  <si>
    <t>UNIDADE</t>
  </si>
  <si>
    <t>QUANT.</t>
  </si>
  <si>
    <t>FONTE DE PESQUISA</t>
  </si>
  <si>
    <t>PREÇOS</t>
  </si>
  <si>
    <t>COEF.</t>
  </si>
  <si>
    <t>MÉDIA</t>
  </si>
  <si>
    <t>MEDIANA</t>
  </si>
  <si>
    <t>unidade</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</si>
  <si>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</si>
  <si>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</si>
  <si>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</si>
  <si>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</si>
  <si>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</si>
  <si>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</si>
  <si>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</si>
  <si>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</si>
  <si>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</si>
  <si>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</si>
  <si>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</si>
  <si>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</si>
  <si>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</si>
  <si>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</si>
  <si>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</si>
  <si>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</si>
  <si>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</si>
  <si>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</si>
  <si>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</si>
  <si>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</si>
  <si>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</si>
  <si>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</si>
  <si>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</si>
  <si>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</si>
  <si>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</si>
  <si>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</si>
  <si>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</si>
  <si>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NÃO ALTERE AS FÓRMULAS LTDA</t>
  </si>
  <si>
    <t>NÃO MUDE A ALTURA DAS LINHAS S.A</t>
  </si>
  <si>
    <t>NÃO MUDE AS CORES LTDA</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</si>
  <si>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</si>
  <si>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QUANTIDADE DE PREÇOS COLETADOS</t>
  </si>
  <si>
    <t>VALOR UNITÁRIO ESTIMADO</t>
  </si>
  <si>
    <t>ITEM 2</t>
  </si>
  <si>
    <t>ITEM 3</t>
  </si>
  <si>
    <t>ITEM 4</t>
  </si>
  <si>
    <t>ITEM 5</t>
  </si>
  <si>
    <t>ITEM 6</t>
  </si>
  <si>
    <t>ITEM 7</t>
  </si>
  <si>
    <t>ITEM 8</t>
  </si>
  <si>
    <t>ITEM 9</t>
  </si>
  <si>
    <t>linhas</t>
  </si>
  <si>
    <t>Macarani</t>
  </si>
  <si>
    <t>40.432.544/0001-47 CLARO S.A.</t>
  </si>
  <si>
    <t>02.558.157/0001-62 TELEFONICA BRASIL S.A</t>
  </si>
  <si>
    <t>02.421.421/0001-11 TIM S A</t>
  </si>
  <si>
    <t>Itarantim, Ituaçu</t>
  </si>
  <si>
    <t>Encruzilhada, Mairi, Oliveira dos Brejinhos, Retirolândia, Wenceslau Guimarães</t>
  </si>
  <si>
    <t>Piatã, Itagibá</t>
  </si>
  <si>
    <t>Cotegipe, Iguaí, Paramirim, Riacho de Santana, Tremedal, Utinga</t>
  </si>
  <si>
    <t>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t>
  </si>
  <si>
    <t>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t>
  </si>
  <si>
    <t>Camaçari, Candeias, Feira de Santana, Porto Seguro, Simões Filho, São Francisco do Conde</t>
  </si>
  <si>
    <t>Valor Unitário Mensal</t>
  </si>
  <si>
    <t>Valor Total Mensal</t>
  </si>
  <si>
    <t>Valor Total Para 60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</si>
</sst>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8">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84">
    <xf numFmtId="0" fontId="0" fillId="0" borderId="0" xfId="0"/>
    <xf numFmtId="0" fontId="11" fillId="0" borderId="0" xfId="0" applyFont="1" applyAlignment="1">
      <alignment wrapText="1"/>
    </xf>
    <xf numFmtId="0" fontId="11" fillId="0" borderId="0" xfId="0" applyFont="1" applyAlignment="1"/>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0" fontId="16" fillId="11" borderId="20" xfId="0" applyFont="1" applyFill="1" applyBorder="1" applyAlignment="1">
      <alignment horizontal="center" wrapText="1"/>
    </xf>
    <xf numFmtId="44" fontId="11" fillId="9" borderId="17" xfId="12" applyFont="1" applyFill="1" applyBorder="1" applyAlignment="1">
      <alignment vertical="center" wrapTex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6" fillId="11" borderId="7" xfId="0" applyFont="1" applyFill="1" applyBorder="1" applyAlignment="1">
      <alignment horizontal="center" wrapText="1"/>
    </xf>
    <xf numFmtId="0" fontId="16" fillId="11" borderId="1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3295650</xdr:colOff>
      <xdr:row>0</xdr:row>
      <xdr:rowOff>0</xdr:rowOff>
    </xdr:from>
    <xdr:to>
      <xdr:col>2</xdr:col>
      <xdr:colOff>695324</xdr:colOff>
      <xdr:row>9</xdr:row>
      <xdr:rowOff>161925</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05250" y="0"/>
          <a:ext cx="3190874" cy="16192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0</v>
      </c>
      <c r="B2" s="30" t="s">
        <v>24</v>
      </c>
      <c r="C2" s="30" t="s">
        <v>1</v>
      </c>
      <c r="D2" s="30" t="s">
        <v>2</v>
      </c>
      <c r="E2" s="14" t="s">
        <v>32</v>
      </c>
      <c r="F2" s="14" t="s">
        <v>33</v>
      </c>
      <c r="G2" s="30" t="s">
        <v>3</v>
      </c>
      <c r="H2" s="15" t="s">
        <v>4</v>
      </c>
      <c r="I2" s="16" t="s">
        <v>10</v>
      </c>
    </row>
    <row r="3" spans="1:9" ht="12.75" customHeight="1">
      <c r="A3" s="60"/>
      <c r="B3" s="61" t="s">
        <v>55</v>
      </c>
      <c r="C3" s="64" t="s">
        <v>50</v>
      </c>
      <c r="D3" s="67">
        <v>4</v>
      </c>
      <c r="E3" s="70">
        <f>IF(C20&lt;=25%,D20,MIN(E20:F20))</f>
        <v>60.31</v>
      </c>
      <c r="F3" s="70">
        <f>MIN(H3:H17)</f>
        <v>60.31</v>
      </c>
      <c r="G3" s="4" t="s">
        <v>52</v>
      </c>
      <c r="H3" s="13">
        <v>60.31</v>
      </c>
      <c r="I3" s="29" t="e">
        <f>IF(H3="","",(IF($C$20&lt;25%,"N/A",IF(H3&lt;=($D$20+$A$20),H3,"Descartado"))))</f>
        <v>#VALUE!</v>
      </c>
    </row>
    <row r="4" spans="1:9">
      <c r="A4" s="60"/>
      <c r="B4" s="62"/>
      <c r="C4" s="65"/>
      <c r="D4" s="68"/>
      <c r="E4" s="71"/>
      <c r="F4" s="71"/>
      <c r="G4" s="4"/>
      <c r="H4" s="13"/>
      <c r="I4" s="29" t="str">
        <f t="shared" ref="I4:I17" si="0">IF(H4="","",(IF($C$20&lt;25%,"N/A",IF(H4&lt;=($D$20+$A$20),H4,"Descartado"))))</f>
        <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t="str">
        <f>IF(B20&lt;2,"N/A",(STDEV(H3:H17)))</f>
        <v>N/A</v>
      </c>
      <c r="B20" s="19">
        <f>COUNT(H3:H17)</f>
        <v>1</v>
      </c>
      <c r="C20" s="20" t="str">
        <f>IF(B20&lt;2,"N/A",(A20/D20))</f>
        <v>N/A</v>
      </c>
      <c r="D20" s="21">
        <f>ROUND(AVERAGE(H3:H17),2)</f>
        <v>60.31</v>
      </c>
      <c r="E20" s="22" t="str">
        <f>IFERROR(ROUND(IF(B20&lt;2,"N/A",(IF(C20&lt;=25%,"N/A",AVERAGE(I3:I17)))),2),"N/A")</f>
        <v>N/A</v>
      </c>
      <c r="F20" s="22">
        <f>ROUND(MEDIAN(H3:H17),2)</f>
        <v>60.31</v>
      </c>
      <c r="G20" s="23" t="str">
        <f>INDEX(G3:G17,MATCH(H20,H3:H17,0))</f>
        <v>40.432.544/0001-47 CLARO S.A.</v>
      </c>
      <c r="H20" s="24">
        <f>MIN(H3:H17)</f>
        <v>60.31</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60.31</v>
      </c>
    </row>
    <row r="23" spans="1:11">
      <c r="B23" s="32"/>
      <c r="C23" s="32"/>
      <c r="D23" s="56"/>
      <c r="E23" s="56"/>
      <c r="F23" s="36"/>
      <c r="G23" s="27" t="s">
        <v>9</v>
      </c>
      <c r="H23" s="28">
        <f>ROUND(H22,2)*D3</f>
        <v>241.24</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N20"/>
  <sheetViews>
    <sheetView tabSelected="1" view="pageBreakPreview" zoomScaleNormal="100" zoomScaleSheetLayoutView="100" workbookViewId="0">
      <selection activeCell="G20" sqref="G20"/>
    </sheetView>
  </sheetViews>
  <sheetFormatPr defaultRowHeight="12.75"/>
  <cols>
    <col min="1" max="1" width="9.140625" style="1"/>
    <col min="2" max="2" width="86.85546875" style="1" customWidth="1"/>
    <col min="3" max="6" width="13.28515625" style="1" customWidth="1"/>
    <col min="7" max="7" width="15.5703125" style="1" bestFit="1" customWidth="1"/>
    <col min="8" max="14" width="9.140625" style="2"/>
    <col min="15" max="16384" width="9.140625" style="1"/>
  </cols>
  <sheetData>
    <row r="10" spans="1:7" ht="15.75">
      <c r="A10" s="73" t="s">
        <v>14</v>
      </c>
      <c r="B10" s="73"/>
      <c r="C10" s="73"/>
      <c r="D10" s="73"/>
      <c r="E10" s="73"/>
      <c r="F10" s="74"/>
      <c r="G10" s="73"/>
    </row>
    <row r="11" spans="1:7" ht="25.5">
      <c r="A11" s="40" t="s">
        <v>15</v>
      </c>
      <c r="B11" s="40" t="s">
        <v>16</v>
      </c>
      <c r="C11" s="40" t="s">
        <v>17</v>
      </c>
      <c r="D11" s="40" t="s">
        <v>18</v>
      </c>
      <c r="E11" s="40" t="s">
        <v>62</v>
      </c>
      <c r="F11" s="40" t="s">
        <v>63</v>
      </c>
      <c r="G11" s="40" t="s">
        <v>64</v>
      </c>
    </row>
    <row r="12" spans="1:7">
      <c r="A12" s="41">
        <v>1</v>
      </c>
      <c r="B12" s="42" t="str">
        <f>Item1!B3</f>
        <v>Itarantim, Ituaçu</v>
      </c>
      <c r="C12" s="41" t="str">
        <f>Item1!C3</f>
        <v>linhas</v>
      </c>
      <c r="D12" s="41">
        <f>Item1!D3</f>
        <v>4</v>
      </c>
      <c r="E12" s="43">
        <f>Item1!E3</f>
        <v>60.31</v>
      </c>
      <c r="F12" s="47">
        <f>(ROUND(E12,2)*D12)</f>
        <v>241.24</v>
      </c>
      <c r="G12" s="43">
        <f>F12*2</f>
        <v>482.48</v>
      </c>
    </row>
    <row r="13" spans="1:7">
      <c r="A13" s="41">
        <v>2</v>
      </c>
      <c r="B13" s="42" t="str">
        <f>Item2!B3</f>
        <v>Encruzilhada, Mairi, Oliveira dos Brejinhos, Retirolândia, Wenceslau Guimarães</v>
      </c>
      <c r="C13" s="41" t="str">
        <f>Item2!C3</f>
        <v>linhas</v>
      </c>
      <c r="D13" s="41">
        <f>Item2!D3</f>
        <v>10</v>
      </c>
      <c r="E13" s="43">
        <f>Item2!E3</f>
        <v>40.42</v>
      </c>
      <c r="F13" s="47">
        <f t="shared" ref="F13:F19" si="0">(ROUND(E13,2)*D13)</f>
        <v>404.20000000000005</v>
      </c>
      <c r="G13" s="43">
        <f t="shared" ref="G13:G19" si="1">F13*2</f>
        <v>808.40000000000009</v>
      </c>
    </row>
    <row r="14" spans="1:7">
      <c r="A14" s="41">
        <v>3</v>
      </c>
      <c r="B14" s="42" t="str">
        <f>Item3!B3</f>
        <v>Macarani</v>
      </c>
      <c r="C14" s="41" t="str">
        <f>Item3!C3</f>
        <v>linhas</v>
      </c>
      <c r="D14" s="41">
        <f>Item3!D3</f>
        <v>2</v>
      </c>
      <c r="E14" s="43">
        <f>Item3!E3</f>
        <v>60.31</v>
      </c>
      <c r="F14" s="47">
        <f t="shared" si="0"/>
        <v>120.62</v>
      </c>
      <c r="G14" s="43">
        <f t="shared" si="1"/>
        <v>241.24</v>
      </c>
    </row>
    <row r="15" spans="1:7">
      <c r="A15" s="41">
        <v>4</v>
      </c>
      <c r="B15" s="42" t="str">
        <f>Item4!B3</f>
        <v>Piatã, Itagibá</v>
      </c>
      <c r="C15" s="41" t="str">
        <f>Item4!C3</f>
        <v>linhas</v>
      </c>
      <c r="D15" s="41">
        <f>Item4!D3</f>
        <v>4</v>
      </c>
      <c r="E15" s="43">
        <f>Item4!E3</f>
        <v>37.96</v>
      </c>
      <c r="F15" s="47">
        <f t="shared" si="0"/>
        <v>151.84</v>
      </c>
      <c r="G15" s="43">
        <f t="shared" si="1"/>
        <v>303.68</v>
      </c>
    </row>
    <row r="16" spans="1:7">
      <c r="A16" s="41">
        <v>5</v>
      </c>
      <c r="B16" s="42" t="str">
        <f>Item5!B3</f>
        <v>Cotegipe, Iguaí, Paramirim, Riacho de Santana, Tremedal, Utinga</v>
      </c>
      <c r="C16" s="41" t="str">
        <f>Item5!C3</f>
        <v>linhas</v>
      </c>
      <c r="D16" s="41">
        <f>Item5!D3</f>
        <v>12</v>
      </c>
      <c r="E16" s="43">
        <f>Item5!E3</f>
        <v>40.42</v>
      </c>
      <c r="F16" s="47">
        <f t="shared" si="0"/>
        <v>485.04</v>
      </c>
      <c r="G16" s="43">
        <f t="shared" si="1"/>
        <v>970.08</v>
      </c>
    </row>
    <row r="17" spans="1:7" ht="63.75">
      <c r="A17" s="41">
        <v>6</v>
      </c>
      <c r="B17" s="42" t="str">
        <f>Item6!B3</f>
        <v>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v>
      </c>
      <c r="C17" s="41" t="str">
        <f>Item6!C3</f>
        <v>linhas</v>
      </c>
      <c r="D17" s="41">
        <f>Item6!D3</f>
        <v>82</v>
      </c>
      <c r="E17" s="43">
        <f>Item6!E3</f>
        <v>18.07</v>
      </c>
      <c r="F17" s="47">
        <f t="shared" si="0"/>
        <v>1481.74</v>
      </c>
      <c r="G17" s="43">
        <f t="shared" si="1"/>
        <v>2963.48</v>
      </c>
    </row>
    <row r="18" spans="1:7" ht="165.75">
      <c r="A18" s="41">
        <v>7</v>
      </c>
      <c r="B18" s="42" t="str">
        <f>Item7!B3</f>
        <v>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v>
      </c>
      <c r="C18" s="41" t="str">
        <f>Item7!C3</f>
        <v>linhas</v>
      </c>
      <c r="D18" s="41">
        <f>Item7!D3</f>
        <v>262</v>
      </c>
      <c r="E18" s="43">
        <f>Item7!E3</f>
        <v>18.07</v>
      </c>
      <c r="F18" s="47">
        <f t="shared" si="0"/>
        <v>4734.34</v>
      </c>
      <c r="G18" s="43">
        <f t="shared" si="1"/>
        <v>9468.68</v>
      </c>
    </row>
    <row r="19" spans="1:7">
      <c r="A19" s="41">
        <v>8</v>
      </c>
      <c r="B19" s="42" t="str">
        <f>Item8!B3</f>
        <v>Camaçari, Candeias, Feira de Santana, Porto Seguro, Simões Filho, São Francisco do Conde</v>
      </c>
      <c r="C19" s="41" t="str">
        <f>Item8!C3</f>
        <v>linhas</v>
      </c>
      <c r="D19" s="41">
        <f>Item8!D3</f>
        <v>22</v>
      </c>
      <c r="E19" s="43">
        <f>Item8!E3</f>
        <v>18.07</v>
      </c>
      <c r="F19" s="47">
        <f t="shared" si="0"/>
        <v>397.54</v>
      </c>
      <c r="G19" s="43">
        <f t="shared" si="1"/>
        <v>795.08</v>
      </c>
    </row>
    <row r="20" spans="1:7" ht="15.75">
      <c r="A20" s="38"/>
      <c r="B20" s="38"/>
      <c r="C20" s="75" t="s">
        <v>20</v>
      </c>
      <c r="D20" s="76"/>
      <c r="E20" s="77"/>
      <c r="F20" s="46"/>
      <c r="G20" s="39">
        <f>SUM(G12:G19)</f>
        <v>16033.12</v>
      </c>
    </row>
  </sheetData>
  <mergeCells count="2">
    <mergeCell ref="A10:G10"/>
    <mergeCell ref="C20:E20"/>
  </mergeCells>
  <pageMargins left="0.51181102362204722" right="0.51181102362204722" top="0.78740157480314965" bottom="0.78740157480314965" header="0.31496062992125984" footer="0.31496062992125984"/>
  <pageSetup paperSize="9" scale="84"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Normal="100" zoomScaleSheetLayoutView="100" workbookViewId="0">
      <selection activeCell="E34" sqref="E34"/>
    </sheetView>
  </sheetViews>
  <sheetFormatPr defaultRowHeight="12.75"/>
  <cols>
    <col min="1" max="1" width="9.140625" style="1"/>
    <col min="2" max="2" width="86.85546875" style="1" customWidth="1"/>
    <col min="3" max="4" width="13.28515625" style="45" customWidth="1"/>
    <col min="5" max="5" width="13.28515625" style="1" customWidth="1"/>
    <col min="6" max="6" width="15.5703125" style="1" bestFit="1" customWidth="1"/>
    <col min="7" max="14" width="9.140625" style="2"/>
    <col min="15" max="16384" width="9.140625" style="1"/>
  </cols>
  <sheetData>
    <row r="1" spans="1:6" s="2" customFormat="1" ht="15.75">
      <c r="A1" s="73" t="s">
        <v>21</v>
      </c>
      <c r="B1" s="73"/>
      <c r="C1" s="73"/>
      <c r="D1" s="73"/>
      <c r="E1" s="73"/>
      <c r="F1" s="73"/>
    </row>
    <row r="2" spans="1:6" s="2" customFormat="1" ht="25.5">
      <c r="A2" s="40" t="s">
        <v>15</v>
      </c>
      <c r="B2" s="40" t="s">
        <v>16</v>
      </c>
      <c r="C2" s="40" t="s">
        <v>17</v>
      </c>
      <c r="D2" s="40" t="s">
        <v>18</v>
      </c>
      <c r="E2" s="40" t="s">
        <v>13</v>
      </c>
      <c r="F2" s="40" t="s">
        <v>19</v>
      </c>
    </row>
    <row r="3" spans="1:6" s="2" customFormat="1" ht="17.25">
      <c r="A3" s="44" t="s">
        <v>22</v>
      </c>
      <c r="B3" s="78" t="str">
        <f>Item1!G20</f>
        <v>40.432.544/0001-47 CLARO S.A.</v>
      </c>
      <c r="C3" s="79"/>
      <c r="D3" s="79"/>
      <c r="E3" s="79"/>
      <c r="F3" s="80"/>
    </row>
    <row r="4" spans="1:6" s="2" customFormat="1">
      <c r="A4" s="41">
        <v>1</v>
      </c>
      <c r="B4" s="42" t="str">
        <f>Item1!B3</f>
        <v>Itarantim, Ituaçu</v>
      </c>
      <c r="C4" s="41" t="str">
        <f>Item1!C3</f>
        <v>linhas</v>
      </c>
      <c r="D4" s="41">
        <f>Item1!D3</f>
        <v>4</v>
      </c>
      <c r="E4" s="43">
        <f>Item1!F3</f>
        <v>60.31</v>
      </c>
      <c r="F4" s="43">
        <f>(ROUND(E4,2)*D4)</f>
        <v>241.24</v>
      </c>
    </row>
    <row r="5" spans="1:6" s="2" customFormat="1" ht="17.25">
      <c r="A5" s="44" t="s">
        <v>22</v>
      </c>
      <c r="B5" s="78" t="str">
        <f>Item2!G20</f>
        <v>02.558.157/0001-62 TELEFONICA BRASIL S.A</v>
      </c>
      <c r="C5" s="79"/>
      <c r="D5" s="79"/>
      <c r="E5" s="79"/>
      <c r="F5" s="80"/>
    </row>
    <row r="6" spans="1:6" ht="127.5" customHeight="1">
      <c r="A6" s="41">
        <v>2</v>
      </c>
      <c r="B6" s="42" t="str">
        <f>Item2!B3</f>
        <v>Encruzilhada, Mairi, Oliveira dos Brejinhos, Retirolândia, Wenceslau Guimarães</v>
      </c>
      <c r="C6" s="41" t="str">
        <f>Item2!C3</f>
        <v>linhas</v>
      </c>
      <c r="D6" s="41">
        <f>Item2!D3</f>
        <v>10</v>
      </c>
      <c r="E6" s="43">
        <f>Item2!F3</f>
        <v>20.53</v>
      </c>
      <c r="F6" s="43">
        <f>(ROUND(E6,2)*D6)</f>
        <v>205.3</v>
      </c>
    </row>
    <row r="7" spans="1:6" ht="17.25">
      <c r="A7" s="44" t="s">
        <v>22</v>
      </c>
      <c r="B7" s="81" t="str">
        <f>Item3!G20</f>
        <v>40.432.544/0001-47 CLARO S.A.</v>
      </c>
      <c r="C7" s="82"/>
      <c r="D7" s="82"/>
      <c r="E7" s="82"/>
      <c r="F7" s="83"/>
    </row>
    <row r="8" spans="1:6" ht="127.5" customHeight="1">
      <c r="A8" s="41">
        <v>3</v>
      </c>
      <c r="B8" s="42" t="str">
        <f>Item3!B3</f>
        <v>Macarani</v>
      </c>
      <c r="C8" s="41" t="str">
        <f>Item3!C3</f>
        <v>linhas</v>
      </c>
      <c r="D8" s="41">
        <f>Item3!D3</f>
        <v>2</v>
      </c>
      <c r="E8" s="43">
        <f>Item3!F3</f>
        <v>60.31</v>
      </c>
      <c r="F8" s="43">
        <f>(ROUND(E8,2)*D8)</f>
        <v>120.62</v>
      </c>
    </row>
    <row r="9" spans="1:6" ht="12.75" customHeight="1">
      <c r="A9" s="44" t="s">
        <v>22</v>
      </c>
      <c r="B9" s="81" t="str">
        <f>Item4!G20</f>
        <v>02.421.421/0001-11 TIM S A</v>
      </c>
      <c r="C9" s="82"/>
      <c r="D9" s="82"/>
      <c r="E9" s="82"/>
      <c r="F9" s="83"/>
    </row>
    <row r="10" spans="1:6">
      <c r="A10" s="41">
        <v>4</v>
      </c>
      <c r="B10" s="42" t="str">
        <f>Item4!B3</f>
        <v>Piatã, Itagibá</v>
      </c>
      <c r="C10" s="41" t="str">
        <f>Item4!C3</f>
        <v>linhas</v>
      </c>
      <c r="D10" s="41">
        <f>Item4!D3</f>
        <v>4</v>
      </c>
      <c r="E10" s="43">
        <f>Item4!F3</f>
        <v>15.6</v>
      </c>
      <c r="F10" s="43">
        <f>(ROUND(E10,2)*D10)</f>
        <v>62.4</v>
      </c>
    </row>
    <row r="11" spans="1:6" ht="17.25">
      <c r="A11" s="44" t="s">
        <v>22</v>
      </c>
      <c r="B11" s="78" t="str">
        <f>Item5!G20</f>
        <v>02.558.157/0001-62 TELEFONICA BRASIL S.A</v>
      </c>
      <c r="C11" s="79"/>
      <c r="D11" s="79"/>
      <c r="E11" s="79"/>
      <c r="F11" s="80"/>
    </row>
    <row r="12" spans="1:6">
      <c r="A12" s="41">
        <v>5</v>
      </c>
      <c r="B12" s="42" t="str">
        <f>Item5!B3</f>
        <v>Cotegipe, Iguaí, Paramirim, Riacho de Santana, Tremedal, Utinga</v>
      </c>
      <c r="C12" s="41" t="str">
        <f>Item5!C3</f>
        <v>linhas</v>
      </c>
      <c r="D12" s="41">
        <f>Item5!D3</f>
        <v>12</v>
      </c>
      <c r="E12" s="43">
        <f>Item5!F3</f>
        <v>20.53</v>
      </c>
      <c r="F12" s="43">
        <f>(ROUND(E12,2)*D12)</f>
        <v>246.36</v>
      </c>
    </row>
    <row r="13" spans="1:6" ht="17.25">
      <c r="A13" s="44" t="s">
        <v>22</v>
      </c>
      <c r="B13" s="78" t="str">
        <f>Item6!G20</f>
        <v>02.421.421/0001-11 TIM S A</v>
      </c>
      <c r="C13" s="79"/>
      <c r="D13" s="79"/>
      <c r="E13" s="79"/>
      <c r="F13" s="80"/>
    </row>
    <row r="14" spans="1:6" ht="63.75">
      <c r="A14" s="41">
        <v>6</v>
      </c>
      <c r="B14" s="42" t="str">
        <f>Item6!B3</f>
        <v>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v>
      </c>
      <c r="C14" s="41" t="str">
        <f>Item6!C3</f>
        <v>linhas</v>
      </c>
      <c r="D14" s="41">
        <f>Item6!D3</f>
        <v>82</v>
      </c>
      <c r="E14" s="43">
        <f>Item6!F3</f>
        <v>15.6</v>
      </c>
      <c r="F14" s="43">
        <f>(ROUND(E14,2)*D14)</f>
        <v>1279.2</v>
      </c>
    </row>
    <row r="15" spans="1:6" ht="17.25">
      <c r="A15" s="44" t="s">
        <v>22</v>
      </c>
      <c r="B15" s="78" t="str">
        <f>Item7!G20</f>
        <v>02.421.421/0001-11 TIM S A</v>
      </c>
      <c r="C15" s="79"/>
      <c r="D15" s="79"/>
      <c r="E15" s="79"/>
      <c r="F15" s="80"/>
    </row>
    <row r="16" spans="1:6" ht="165.75">
      <c r="A16" s="41">
        <v>7</v>
      </c>
      <c r="B16" s="42" t="str">
        <f>Item7!B3</f>
        <v>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v>
      </c>
      <c r="C16" s="41" t="str">
        <f>Item7!C3</f>
        <v>linhas</v>
      </c>
      <c r="D16" s="41">
        <f>Item7!D3</f>
        <v>262</v>
      </c>
      <c r="E16" s="43">
        <f>Item7!F3</f>
        <v>15.6</v>
      </c>
      <c r="F16" s="43">
        <f>(ROUND(E16,2)*D16)</f>
        <v>4087.2</v>
      </c>
    </row>
    <row r="17" spans="1:6" ht="17.25">
      <c r="A17" s="44" t="s">
        <v>22</v>
      </c>
      <c r="B17" s="78" t="str">
        <f>Item8!G20</f>
        <v>02.421.421/0001-11 TIM S A</v>
      </c>
      <c r="C17" s="79"/>
      <c r="D17" s="79"/>
      <c r="E17" s="79"/>
      <c r="F17" s="80"/>
    </row>
    <row r="18" spans="1:6">
      <c r="A18" s="41">
        <v>8</v>
      </c>
      <c r="B18" s="42" t="str">
        <f>Item8!B3</f>
        <v>Camaçari, Candeias, Feira de Santana, Porto Seguro, Simões Filho, São Francisco do Conde</v>
      </c>
      <c r="C18" s="41" t="str">
        <f>Item8!C3</f>
        <v>linhas</v>
      </c>
      <c r="D18" s="41">
        <f>Item8!D3</f>
        <v>22</v>
      </c>
      <c r="E18" s="43">
        <f>Item8!F3</f>
        <v>15.6</v>
      </c>
      <c r="F18" s="43">
        <f>(ROUND(E18,2)*D18)</f>
        <v>343.2</v>
      </c>
    </row>
    <row r="19" spans="1:6" ht="15.75">
      <c r="A19" s="38"/>
      <c r="B19" s="38"/>
      <c r="C19" s="75" t="s">
        <v>23</v>
      </c>
      <c r="D19" s="76"/>
      <c r="E19" s="77"/>
      <c r="F19" s="39">
        <f>SUM(F4:F18)</f>
        <v>6585.5199999999995</v>
      </c>
    </row>
  </sheetData>
  <mergeCells count="10">
    <mergeCell ref="A1:F1"/>
    <mergeCell ref="B3:F3"/>
    <mergeCell ref="C19:E19"/>
    <mergeCell ref="B5:F5"/>
    <mergeCell ref="B7:F7"/>
    <mergeCell ref="B9:F9"/>
    <mergeCell ref="B11:F11"/>
    <mergeCell ref="B13:F13"/>
    <mergeCell ref="B15:F15"/>
    <mergeCell ref="B17:F17"/>
  </mergeCells>
  <pageMargins left="0.51181102362204722" right="0.51181102362204722" top="0.78740157480314965" bottom="0.78740157480314965" header="0.31496062992125984" footer="0.31496062992125984"/>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C3" sqref="C3:C17"/>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42</v>
      </c>
      <c r="B2" s="30" t="s">
        <v>24</v>
      </c>
      <c r="C2" s="30" t="s">
        <v>1</v>
      </c>
      <c r="D2" s="30" t="s">
        <v>2</v>
      </c>
      <c r="E2" s="14" t="s">
        <v>32</v>
      </c>
      <c r="F2" s="14" t="s">
        <v>33</v>
      </c>
      <c r="G2" s="30" t="s">
        <v>3</v>
      </c>
      <c r="H2" s="15" t="s">
        <v>4</v>
      </c>
      <c r="I2" s="16" t="s">
        <v>10</v>
      </c>
    </row>
    <row r="3" spans="1:9" ht="12.75" customHeight="1">
      <c r="A3" s="60"/>
      <c r="B3" s="61" t="s">
        <v>56</v>
      </c>
      <c r="C3" s="64" t="s">
        <v>50</v>
      </c>
      <c r="D3" s="67">
        <v>10</v>
      </c>
      <c r="E3" s="70">
        <f>IF(C20&lt;=25%,D20,MIN(E20:F20))</f>
        <v>40.42</v>
      </c>
      <c r="F3" s="70">
        <f>MIN(H3:H17)</f>
        <v>20.53</v>
      </c>
      <c r="G3" s="4" t="s">
        <v>53</v>
      </c>
      <c r="H3" s="13">
        <v>20.53</v>
      </c>
      <c r="I3" s="29">
        <f>IF(H3="","",(IF($C$20&lt;25%,"N/A",IF(H3&lt;=($D$20+$A$20),H3,"Descartado"))))</f>
        <v>20.53</v>
      </c>
    </row>
    <row r="4" spans="1:9">
      <c r="A4" s="60"/>
      <c r="B4" s="62"/>
      <c r="C4" s="65"/>
      <c r="D4" s="68"/>
      <c r="E4" s="71"/>
      <c r="F4" s="71"/>
      <c r="G4" s="4" t="s">
        <v>52</v>
      </c>
      <c r="H4" s="13">
        <v>60.31</v>
      </c>
      <c r="I4" s="29">
        <f t="shared" ref="I4:I17" si="0">IF(H4="","",(IF($C$20&lt;25%,"N/A",IF(H4&lt;=($D$20+$A$20),H4,"Descartado"))))</f>
        <v>60.31</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28.128707755600864</v>
      </c>
      <c r="B20" s="19">
        <f>COUNT(H3:H17)</f>
        <v>2</v>
      </c>
      <c r="C20" s="20">
        <f>IF(B20&lt;2,"N/A",(A20/D20))</f>
        <v>0.69591063225138206</v>
      </c>
      <c r="D20" s="21">
        <f>ROUND(AVERAGE(H3:H17),2)</f>
        <v>40.42</v>
      </c>
      <c r="E20" s="22">
        <f>IFERROR(ROUND(IF(B20&lt;2,"N/A",(IF(C20&lt;=25%,"N/A",AVERAGE(I3:I17)))),2),"N/A")</f>
        <v>40.42</v>
      </c>
      <c r="F20" s="22">
        <f>ROUND(MEDIAN(H3:H17),2)</f>
        <v>40.42</v>
      </c>
      <c r="G20" s="23" t="str">
        <f>INDEX(G3:G17,MATCH(H20,H3:H17,0))</f>
        <v>02.558.157/0001-62 TELEFONICA BRASIL S.A</v>
      </c>
      <c r="H20" s="24">
        <f>MIN(H3:H17)</f>
        <v>20.53</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40.42</v>
      </c>
    </row>
    <row r="23" spans="1:11">
      <c r="B23" s="32"/>
      <c r="C23" s="32"/>
      <c r="D23" s="56"/>
      <c r="E23" s="56"/>
      <c r="F23" s="36"/>
      <c r="G23" s="27" t="s">
        <v>9</v>
      </c>
      <c r="H23" s="28">
        <f>ROUND(H22,2)*D3</f>
        <v>404.20000000000005</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G4" sqref="G4"/>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43</v>
      </c>
      <c r="B2" s="30" t="s">
        <v>24</v>
      </c>
      <c r="C2" s="30" t="s">
        <v>1</v>
      </c>
      <c r="D2" s="30" t="s">
        <v>2</v>
      </c>
      <c r="E2" s="14" t="s">
        <v>32</v>
      </c>
      <c r="F2" s="14" t="s">
        <v>33</v>
      </c>
      <c r="G2" s="30" t="s">
        <v>3</v>
      </c>
      <c r="H2" s="15" t="s">
        <v>4</v>
      </c>
      <c r="I2" s="16" t="s">
        <v>10</v>
      </c>
    </row>
    <row r="3" spans="1:9" ht="12.75" customHeight="1">
      <c r="A3" s="60"/>
      <c r="B3" s="61" t="s">
        <v>51</v>
      </c>
      <c r="C3" s="64" t="s">
        <v>50</v>
      </c>
      <c r="D3" s="67">
        <v>2</v>
      </c>
      <c r="E3" s="70">
        <f>IF(C20&lt;=25%,D20,MIN(E20:F20))</f>
        <v>60.31</v>
      </c>
      <c r="F3" s="70">
        <f>MIN(H3:H17)</f>
        <v>60.31</v>
      </c>
      <c r="G3" s="4" t="s">
        <v>52</v>
      </c>
      <c r="H3" s="13">
        <v>60.31</v>
      </c>
      <c r="I3" s="29" t="e">
        <f>IF(H3="","",(IF($C$20&lt;25%,"N/A",IF(H3&lt;=($D$20+$A$20),H3,"Descartado"))))</f>
        <v>#VALUE!</v>
      </c>
    </row>
    <row r="4" spans="1:9">
      <c r="A4" s="60"/>
      <c r="B4" s="62"/>
      <c r="C4" s="65"/>
      <c r="D4" s="68"/>
      <c r="E4" s="71"/>
      <c r="F4" s="71"/>
      <c r="G4" s="4"/>
      <c r="H4" s="13"/>
      <c r="I4" s="29" t="str">
        <f t="shared" ref="I4:I17" si="0">IF(H4="","",(IF($C$20&lt;25%,"N/A",IF(H4&lt;=($D$20+$A$20),H4,"Descartado"))))</f>
        <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t="str">
        <f>IF(B20&lt;2,"N/A",(STDEV(H3:H17)))</f>
        <v>N/A</v>
      </c>
      <c r="B20" s="19">
        <f>COUNT(H3:H17)</f>
        <v>1</v>
      </c>
      <c r="C20" s="20" t="str">
        <f>IF(B20&lt;2,"N/A",(A20/D20))</f>
        <v>N/A</v>
      </c>
      <c r="D20" s="21">
        <f>ROUND(AVERAGE(H3:H17),2)</f>
        <v>60.31</v>
      </c>
      <c r="E20" s="22" t="str">
        <f>IFERROR(ROUND(IF(B20&lt;2,"N/A",(IF(C20&lt;=25%,"N/A",AVERAGE(I3:I17)))),2),"N/A")</f>
        <v>N/A</v>
      </c>
      <c r="F20" s="22">
        <f>ROUND(MEDIAN(H3:H17),2)</f>
        <v>60.31</v>
      </c>
      <c r="G20" s="23" t="str">
        <f>INDEX(G3:G17,MATCH(H20,H3:H17,0))</f>
        <v>40.432.544/0001-47 CLARO S.A.</v>
      </c>
      <c r="H20" s="24">
        <f>MIN(H3:H17)</f>
        <v>60.31</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60.31</v>
      </c>
    </row>
    <row r="23" spans="1:11">
      <c r="B23" s="32"/>
      <c r="C23" s="32"/>
      <c r="D23" s="56"/>
      <c r="E23" s="56"/>
      <c r="F23" s="36"/>
      <c r="G23" s="27" t="s">
        <v>9</v>
      </c>
      <c r="H23" s="28">
        <f>ROUND(H22,2)*D3</f>
        <v>120.62</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44</v>
      </c>
      <c r="B2" s="30" t="s">
        <v>24</v>
      </c>
      <c r="C2" s="30" t="s">
        <v>1</v>
      </c>
      <c r="D2" s="30" t="s">
        <v>2</v>
      </c>
      <c r="E2" s="14" t="s">
        <v>32</v>
      </c>
      <c r="F2" s="14" t="s">
        <v>33</v>
      </c>
      <c r="G2" s="30" t="s">
        <v>3</v>
      </c>
      <c r="H2" s="15" t="s">
        <v>4</v>
      </c>
      <c r="I2" s="16" t="s">
        <v>10</v>
      </c>
    </row>
    <row r="3" spans="1:9" ht="12.75" customHeight="1">
      <c r="A3" s="60"/>
      <c r="B3" s="61" t="s">
        <v>57</v>
      </c>
      <c r="C3" s="64" t="s">
        <v>50</v>
      </c>
      <c r="D3" s="67">
        <v>4</v>
      </c>
      <c r="E3" s="70">
        <f>IF(C20&lt;=25%,D20,MIN(E20:F20))</f>
        <v>37.96</v>
      </c>
      <c r="F3" s="70">
        <f>MIN(H3:H17)</f>
        <v>15.6</v>
      </c>
      <c r="G3" s="4" t="s">
        <v>54</v>
      </c>
      <c r="H3" s="13">
        <v>15.6</v>
      </c>
      <c r="I3" s="29">
        <f>IF(H3="","",(IF($C$20&lt;25%,"N/A",IF(H3&lt;=($D$20+$A$20),H3,"Descartado"))))</f>
        <v>15.6</v>
      </c>
    </row>
    <row r="4" spans="1:9">
      <c r="A4" s="60"/>
      <c r="B4" s="62"/>
      <c r="C4" s="65"/>
      <c r="D4" s="68"/>
      <c r="E4" s="71"/>
      <c r="F4" s="71"/>
      <c r="G4" s="4" t="s">
        <v>52</v>
      </c>
      <c r="H4" s="13">
        <v>60.31</v>
      </c>
      <c r="I4" s="29">
        <f t="shared" ref="I4:I17" si="0">IF(H4="","",(IF($C$20&lt;25%,"N/A",IF(H4&lt;=($D$20+$A$20),H4,"Descartado"))))</f>
        <v>60.31</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31.614744186850551</v>
      </c>
      <c r="B20" s="19">
        <f>COUNT(H3:H17)</f>
        <v>2</v>
      </c>
      <c r="C20" s="20">
        <f>IF(B20&lt;2,"N/A",(A20/D20))</f>
        <v>0.83284362979058346</v>
      </c>
      <c r="D20" s="21">
        <f>ROUND(AVERAGE(H3:H17),2)</f>
        <v>37.96</v>
      </c>
      <c r="E20" s="22">
        <f>IFERROR(ROUND(IF(B20&lt;2,"N/A",(IF(C20&lt;=25%,"N/A",AVERAGE(I3:I17)))),2),"N/A")</f>
        <v>37.96</v>
      </c>
      <c r="F20" s="22">
        <f>ROUND(MEDIAN(H3:H17),2)</f>
        <v>37.96</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37.96</v>
      </c>
    </row>
    <row r="23" spans="1:11">
      <c r="B23" s="32"/>
      <c r="C23" s="32"/>
      <c r="D23" s="56"/>
      <c r="E23" s="56"/>
      <c r="F23" s="36"/>
      <c r="G23" s="27" t="s">
        <v>9</v>
      </c>
      <c r="H23" s="28">
        <f>ROUND(H22,2)*D3</f>
        <v>151.84</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45</v>
      </c>
      <c r="B2" s="30" t="s">
        <v>24</v>
      </c>
      <c r="C2" s="30" t="s">
        <v>1</v>
      </c>
      <c r="D2" s="30" t="s">
        <v>2</v>
      </c>
      <c r="E2" s="14" t="s">
        <v>32</v>
      </c>
      <c r="F2" s="14" t="s">
        <v>33</v>
      </c>
      <c r="G2" s="30" t="s">
        <v>3</v>
      </c>
      <c r="H2" s="15" t="s">
        <v>4</v>
      </c>
      <c r="I2" s="16" t="s">
        <v>10</v>
      </c>
    </row>
    <row r="3" spans="1:9" ht="12.75" customHeight="1">
      <c r="A3" s="60"/>
      <c r="B3" s="61" t="s">
        <v>58</v>
      </c>
      <c r="C3" s="64" t="s">
        <v>50</v>
      </c>
      <c r="D3" s="67">
        <v>12</v>
      </c>
      <c r="E3" s="70">
        <f>IF(C20&lt;=25%,D20,MIN(E20:F20))</f>
        <v>40.42</v>
      </c>
      <c r="F3" s="70">
        <f>MIN(H3:H17)</f>
        <v>20.53</v>
      </c>
      <c r="G3" s="4" t="s">
        <v>53</v>
      </c>
      <c r="H3" s="13">
        <v>20.53</v>
      </c>
      <c r="I3" s="29">
        <f>IF(H3="","",(IF($C$20&lt;25%,"N/A",IF(H3&lt;=($D$20+$A$20),H3,"Descartado"))))</f>
        <v>20.53</v>
      </c>
    </row>
    <row r="4" spans="1:9">
      <c r="A4" s="60"/>
      <c r="B4" s="62"/>
      <c r="C4" s="65"/>
      <c r="D4" s="68"/>
      <c r="E4" s="71"/>
      <c r="F4" s="71"/>
      <c r="G4" s="4" t="s">
        <v>52</v>
      </c>
      <c r="H4" s="13">
        <v>60.31</v>
      </c>
      <c r="I4" s="29">
        <f t="shared" ref="I4:I17" si="0">IF(H4="","",(IF($C$20&lt;25%,"N/A",IF(H4&lt;=($D$20+$A$20),H4,"Descartado"))))</f>
        <v>60.31</v>
      </c>
    </row>
    <row r="5" spans="1:9">
      <c r="A5" s="60"/>
      <c r="B5" s="62"/>
      <c r="C5" s="65"/>
      <c r="D5" s="68"/>
      <c r="E5" s="71"/>
      <c r="F5" s="71"/>
      <c r="G5" s="4"/>
      <c r="H5" s="13"/>
      <c r="I5" s="29" t="str">
        <f t="shared" si="0"/>
        <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28.128707755600864</v>
      </c>
      <c r="B20" s="19">
        <f>COUNT(H3:H17)</f>
        <v>2</v>
      </c>
      <c r="C20" s="20">
        <f>IF(B20&lt;2,"N/A",(A20/D20))</f>
        <v>0.69591063225138206</v>
      </c>
      <c r="D20" s="21">
        <f>ROUND(AVERAGE(H3:H17),2)</f>
        <v>40.42</v>
      </c>
      <c r="E20" s="22">
        <f>IFERROR(ROUND(IF(B20&lt;2,"N/A",(IF(C20&lt;=25%,"N/A",AVERAGE(I3:I17)))),2),"N/A")</f>
        <v>40.42</v>
      </c>
      <c r="F20" s="22">
        <f>ROUND(MEDIAN(H3:H17),2)</f>
        <v>40.42</v>
      </c>
      <c r="G20" s="23" t="str">
        <f>INDEX(G3:G17,MATCH(H20,H3:H17,0))</f>
        <v>02.558.157/0001-62 TELEFONICA BRASIL S.A</v>
      </c>
      <c r="H20" s="24">
        <f>MIN(H3:H17)</f>
        <v>20.53</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40.42</v>
      </c>
    </row>
    <row r="23" spans="1:11">
      <c r="B23" s="32"/>
      <c r="C23" s="32"/>
      <c r="D23" s="56"/>
      <c r="E23" s="56"/>
      <c r="F23" s="36"/>
      <c r="G23" s="27" t="s">
        <v>9</v>
      </c>
      <c r="H23" s="28">
        <f>ROUND(H22,2)*D3</f>
        <v>485.04</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46</v>
      </c>
      <c r="B2" s="30" t="s">
        <v>24</v>
      </c>
      <c r="C2" s="30" t="s">
        <v>1</v>
      </c>
      <c r="D2" s="30" t="s">
        <v>2</v>
      </c>
      <c r="E2" s="14" t="s">
        <v>32</v>
      </c>
      <c r="F2" s="14" t="s">
        <v>33</v>
      </c>
      <c r="G2" s="30" t="s">
        <v>3</v>
      </c>
      <c r="H2" s="15" t="s">
        <v>4</v>
      </c>
      <c r="I2" s="16" t="s">
        <v>10</v>
      </c>
    </row>
    <row r="3" spans="1:9" ht="12.75" customHeight="1">
      <c r="A3" s="60"/>
      <c r="B3" s="61" t="s">
        <v>59</v>
      </c>
      <c r="C3" s="64" t="s">
        <v>50</v>
      </c>
      <c r="D3" s="67">
        <v>82</v>
      </c>
      <c r="E3" s="70">
        <f>IF(C20&lt;=25%,D20,MIN(E20:F20))</f>
        <v>18.07</v>
      </c>
      <c r="F3" s="70">
        <f>MIN(H3:H17)</f>
        <v>15.6</v>
      </c>
      <c r="G3" s="4" t="s">
        <v>53</v>
      </c>
      <c r="H3" s="13">
        <v>20.53</v>
      </c>
      <c r="I3" s="29">
        <f>IF(H3="","",(IF($C$20&lt;25%,"N/A",IF(H3&lt;=($D$20+$A$20),H3,"Descartado"))))</f>
        <v>20.53</v>
      </c>
    </row>
    <row r="4" spans="1:9">
      <c r="A4" s="60"/>
      <c r="B4" s="62"/>
      <c r="C4" s="65"/>
      <c r="D4" s="68"/>
      <c r="E4" s="71"/>
      <c r="F4" s="71"/>
      <c r="G4" s="4" t="s">
        <v>52</v>
      </c>
      <c r="H4" s="13">
        <v>60.31</v>
      </c>
      <c r="I4" s="29" t="str">
        <f t="shared" ref="I4:I17" si="0">IF(H4="","",(IF($C$20&lt;25%,"N/A",IF(H4&lt;=($D$20+$A$20),H4,"Descartado"))))</f>
        <v>Descartado</v>
      </c>
    </row>
    <row r="5" spans="1:9">
      <c r="A5" s="60"/>
      <c r="B5" s="62"/>
      <c r="C5" s="65"/>
      <c r="D5" s="68"/>
      <c r="E5" s="71"/>
      <c r="F5" s="71"/>
      <c r="G5" s="4" t="s">
        <v>54</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18.07</v>
      </c>
    </row>
    <row r="23" spans="1:11">
      <c r="B23" s="32"/>
      <c r="C23" s="32"/>
      <c r="D23" s="56"/>
      <c r="E23" s="56"/>
      <c r="F23" s="36"/>
      <c r="G23" s="27" t="s">
        <v>9</v>
      </c>
      <c r="H23" s="28">
        <f>ROUND(H22,2)*D3</f>
        <v>1481.74</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47</v>
      </c>
      <c r="B2" s="30" t="s">
        <v>24</v>
      </c>
      <c r="C2" s="30" t="s">
        <v>1</v>
      </c>
      <c r="D2" s="30" t="s">
        <v>2</v>
      </c>
      <c r="E2" s="14" t="s">
        <v>32</v>
      </c>
      <c r="F2" s="14" t="s">
        <v>33</v>
      </c>
      <c r="G2" s="30" t="s">
        <v>3</v>
      </c>
      <c r="H2" s="15" t="s">
        <v>4</v>
      </c>
      <c r="I2" s="16" t="s">
        <v>10</v>
      </c>
    </row>
    <row r="3" spans="1:9" ht="12.75" customHeight="1">
      <c r="A3" s="60"/>
      <c r="B3" s="61" t="s">
        <v>60</v>
      </c>
      <c r="C3" s="64" t="s">
        <v>50</v>
      </c>
      <c r="D3" s="67">
        <v>262</v>
      </c>
      <c r="E3" s="70">
        <f>IF(C20&lt;=25%,D20,MIN(E20:F20))</f>
        <v>18.07</v>
      </c>
      <c r="F3" s="70">
        <f>MIN(H3:H17)</f>
        <v>15.6</v>
      </c>
      <c r="G3" s="4" t="s">
        <v>53</v>
      </c>
      <c r="H3" s="13">
        <v>20.53</v>
      </c>
      <c r="I3" s="29">
        <f>IF(H3="","",(IF($C$20&lt;25%,"N/A",IF(H3&lt;=($D$20+$A$20),H3,"Descartado"))))</f>
        <v>20.53</v>
      </c>
    </row>
    <row r="4" spans="1:9">
      <c r="A4" s="60"/>
      <c r="B4" s="62"/>
      <c r="C4" s="65"/>
      <c r="D4" s="68"/>
      <c r="E4" s="71"/>
      <c r="F4" s="71"/>
      <c r="G4" s="4" t="s">
        <v>52</v>
      </c>
      <c r="H4" s="13">
        <v>60.31</v>
      </c>
      <c r="I4" s="29" t="str">
        <f t="shared" ref="I4:I17" si="0">IF(H4="","",(IF($C$20&lt;25%,"N/A",IF(H4&lt;=($D$20+$A$20),H4,"Descartado"))))</f>
        <v>Descartado</v>
      </c>
    </row>
    <row r="5" spans="1:9">
      <c r="A5" s="60"/>
      <c r="B5" s="62"/>
      <c r="C5" s="65"/>
      <c r="D5" s="68"/>
      <c r="E5" s="71"/>
      <c r="F5" s="71"/>
      <c r="G5" s="4" t="s">
        <v>54</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18.07</v>
      </c>
    </row>
    <row r="23" spans="1:11">
      <c r="B23" s="32"/>
      <c r="C23" s="32"/>
      <c r="D23" s="56"/>
      <c r="E23" s="56"/>
      <c r="F23" s="36"/>
      <c r="G23" s="27" t="s">
        <v>9</v>
      </c>
      <c r="H23" s="28">
        <f>ROUND(H22,2)*D3</f>
        <v>4734.34</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48</v>
      </c>
      <c r="B2" s="30" t="s">
        <v>24</v>
      </c>
      <c r="C2" s="30" t="s">
        <v>1</v>
      </c>
      <c r="D2" s="30" t="s">
        <v>2</v>
      </c>
      <c r="E2" s="14" t="s">
        <v>32</v>
      </c>
      <c r="F2" s="14" t="s">
        <v>33</v>
      </c>
      <c r="G2" s="30" t="s">
        <v>3</v>
      </c>
      <c r="H2" s="15" t="s">
        <v>4</v>
      </c>
      <c r="I2" s="16" t="s">
        <v>10</v>
      </c>
    </row>
    <row r="3" spans="1:9" ht="12.75" customHeight="1">
      <c r="A3" s="60"/>
      <c r="B3" s="61" t="s">
        <v>61</v>
      </c>
      <c r="C3" s="64" t="s">
        <v>50</v>
      </c>
      <c r="D3" s="67">
        <v>22</v>
      </c>
      <c r="E3" s="70">
        <f>IF(C20&lt;=25%,D20,MIN(E20:F20))</f>
        <v>18.07</v>
      </c>
      <c r="F3" s="70">
        <f>MIN(H3:H17)</f>
        <v>15.6</v>
      </c>
      <c r="G3" s="4" t="s">
        <v>53</v>
      </c>
      <c r="H3" s="13">
        <v>20.53</v>
      </c>
      <c r="I3" s="29">
        <f>IF(H3="","",(IF($C$20&lt;25%,"N/A",IF(H3&lt;=($D$20+$A$20),H3,"Descartado"))))</f>
        <v>20.53</v>
      </c>
    </row>
    <row r="4" spans="1:9">
      <c r="A4" s="60"/>
      <c r="B4" s="62"/>
      <c r="C4" s="65"/>
      <c r="D4" s="68"/>
      <c r="E4" s="71"/>
      <c r="F4" s="71"/>
      <c r="G4" s="4" t="s">
        <v>52</v>
      </c>
      <c r="H4" s="13">
        <v>60.31</v>
      </c>
      <c r="I4" s="29" t="str">
        <f t="shared" ref="I4:I17" si="0">IF(H4="","",(IF($C$20&lt;25%,"N/A",IF(H4&lt;=($D$20+$A$20),H4,"Descartado"))))</f>
        <v>Descartado</v>
      </c>
    </row>
    <row r="5" spans="1:9">
      <c r="A5" s="60"/>
      <c r="B5" s="62"/>
      <c r="C5" s="65"/>
      <c r="D5" s="68"/>
      <c r="E5" s="71"/>
      <c r="F5" s="71"/>
      <c r="G5" s="4" t="s">
        <v>54</v>
      </c>
      <c r="H5" s="13">
        <v>15.6</v>
      </c>
      <c r="I5" s="29">
        <f t="shared" si="0"/>
        <v>15.6</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24.514408688225249</v>
      </c>
      <c r="B20" s="19">
        <f>COUNT(H3:H17)</f>
        <v>3</v>
      </c>
      <c r="C20" s="20">
        <f>IF(B20&lt;2,"N/A",(A20/D20))</f>
        <v>0.7625010478452644</v>
      </c>
      <c r="D20" s="21">
        <f>ROUND(AVERAGE(H3:H17),2)</f>
        <v>32.15</v>
      </c>
      <c r="E20" s="22">
        <f>IFERROR(ROUND(IF(B20&lt;2,"N/A",(IF(C20&lt;=25%,"N/A",AVERAGE(I3:I17)))),2),"N/A")</f>
        <v>18.07</v>
      </c>
      <c r="F20" s="22">
        <f>ROUND(MEDIAN(H3:H17),2)</f>
        <v>20.53</v>
      </c>
      <c r="G20" s="23" t="str">
        <f>INDEX(G3:G17,MATCH(H20,H3:H17,0))</f>
        <v>02.421.421/0001-11 TIM S A</v>
      </c>
      <c r="H20" s="24">
        <f>MIN(H3:H17)</f>
        <v>15.6</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18.07</v>
      </c>
    </row>
    <row r="23" spans="1:11">
      <c r="B23" s="32"/>
      <c r="C23" s="32"/>
      <c r="D23" s="56"/>
      <c r="E23" s="56"/>
      <c r="F23" s="36"/>
      <c r="G23" s="27" t="s">
        <v>9</v>
      </c>
      <c r="H23" s="28">
        <f>ROUND(H22,2)*D3</f>
        <v>397.54</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RowHeight="12.75"/>
  <cols>
    <col min="1" max="1" width="11.85546875" style="3" bestFit="1" customWidth="1"/>
    <col min="2" max="2" width="28.5703125" style="3" customWidth="1"/>
    <col min="3" max="6" width="12.7109375" style="3" customWidth="1"/>
    <col min="7" max="7" width="33.5703125" style="3" customWidth="1"/>
    <col min="8" max="9" width="12.7109375" style="3" customWidth="1"/>
    <col min="10" max="11" width="10.28515625" style="3" bestFit="1" customWidth="1"/>
    <col min="12" max="16384" width="9.140625" style="3"/>
  </cols>
  <sheetData>
    <row r="1" spans="1:9" ht="15.75">
      <c r="A1" s="57" t="s">
        <v>12</v>
      </c>
      <c r="B1" s="58"/>
      <c r="C1" s="58"/>
      <c r="D1" s="58"/>
      <c r="E1" s="58"/>
      <c r="F1" s="58"/>
      <c r="G1" s="58"/>
      <c r="H1" s="58"/>
      <c r="I1" s="59"/>
    </row>
    <row r="2" spans="1:9" ht="25.5">
      <c r="A2" s="60" t="s">
        <v>49</v>
      </c>
      <c r="B2" s="30" t="s">
        <v>24</v>
      </c>
      <c r="C2" s="30" t="s">
        <v>1</v>
      </c>
      <c r="D2" s="30" t="s">
        <v>2</v>
      </c>
      <c r="E2" s="14" t="s">
        <v>32</v>
      </c>
      <c r="F2" s="14" t="s">
        <v>33</v>
      </c>
      <c r="G2" s="30" t="s">
        <v>3</v>
      </c>
      <c r="H2" s="15" t="s">
        <v>4</v>
      </c>
      <c r="I2" s="16" t="s">
        <v>10</v>
      </c>
    </row>
    <row r="3" spans="1:9" ht="12.75" customHeight="1">
      <c r="A3" s="60"/>
      <c r="B3" s="61" t="s">
        <v>39</v>
      </c>
      <c r="C3" s="64" t="s">
        <v>8</v>
      </c>
      <c r="D3" s="67">
        <v>10</v>
      </c>
      <c r="E3" s="70">
        <f>IF(C20&lt;=25%,D20,MIN(E20:F20))</f>
        <v>757.25</v>
      </c>
      <c r="F3" s="70">
        <f>MIN(H3:H17)</f>
        <v>697.5</v>
      </c>
      <c r="G3" s="4" t="s">
        <v>36</v>
      </c>
      <c r="H3" s="13">
        <v>697.5</v>
      </c>
      <c r="I3" s="29">
        <f>IF(H3="","",(IF($C$20&lt;25%,"N/A",IF(H3&lt;=($D$20+$A$20),H3,"Descartado"))))</f>
        <v>697.5</v>
      </c>
    </row>
    <row r="4" spans="1:9">
      <c r="A4" s="60"/>
      <c r="B4" s="62"/>
      <c r="C4" s="65"/>
      <c r="D4" s="68"/>
      <c r="E4" s="71"/>
      <c r="F4" s="71"/>
      <c r="G4" s="4" t="s">
        <v>37</v>
      </c>
      <c r="H4" s="13">
        <v>817</v>
      </c>
      <c r="I4" s="29">
        <f t="shared" ref="I4:I17" si="0">IF(H4="","",(IF($C$20&lt;25%,"N/A",IF(H4&lt;=($D$20+$A$20),H4,"Descartado"))))</f>
        <v>817</v>
      </c>
    </row>
    <row r="5" spans="1:9">
      <c r="A5" s="60"/>
      <c r="B5" s="62"/>
      <c r="C5" s="65"/>
      <c r="D5" s="68"/>
      <c r="E5" s="71"/>
      <c r="F5" s="71"/>
      <c r="G5" s="4" t="s">
        <v>38</v>
      </c>
      <c r="H5" s="13">
        <v>1125</v>
      </c>
      <c r="I5" s="29" t="str">
        <f t="shared" si="0"/>
        <v>Descartado</v>
      </c>
    </row>
    <row r="6" spans="1:9">
      <c r="A6" s="60"/>
      <c r="B6" s="62"/>
      <c r="C6" s="65"/>
      <c r="D6" s="68"/>
      <c r="E6" s="71"/>
      <c r="F6" s="71"/>
      <c r="G6" s="4"/>
      <c r="H6" s="13"/>
      <c r="I6" s="29" t="str">
        <f t="shared" si="0"/>
        <v/>
      </c>
    </row>
    <row r="7" spans="1:9">
      <c r="A7" s="60"/>
      <c r="B7" s="62"/>
      <c r="C7" s="65"/>
      <c r="D7" s="68"/>
      <c r="E7" s="71"/>
      <c r="F7" s="71"/>
      <c r="G7" s="4"/>
      <c r="H7" s="13"/>
      <c r="I7" s="29" t="str">
        <f t="shared" si="0"/>
        <v/>
      </c>
    </row>
    <row r="8" spans="1:9">
      <c r="A8" s="60"/>
      <c r="B8" s="62"/>
      <c r="C8" s="65"/>
      <c r="D8" s="68"/>
      <c r="E8" s="71"/>
      <c r="F8" s="71"/>
      <c r="G8" s="4"/>
      <c r="H8" s="13"/>
      <c r="I8" s="29" t="str">
        <f t="shared" si="0"/>
        <v/>
      </c>
    </row>
    <row r="9" spans="1:9">
      <c r="A9" s="60"/>
      <c r="B9" s="62"/>
      <c r="C9" s="65"/>
      <c r="D9" s="68"/>
      <c r="E9" s="71"/>
      <c r="F9" s="71"/>
      <c r="G9" s="4"/>
      <c r="H9" s="13"/>
      <c r="I9" s="29" t="str">
        <f t="shared" si="0"/>
        <v/>
      </c>
    </row>
    <row r="10" spans="1:9">
      <c r="A10" s="60"/>
      <c r="B10" s="62"/>
      <c r="C10" s="65"/>
      <c r="D10" s="68"/>
      <c r="E10" s="71"/>
      <c r="F10" s="71"/>
      <c r="G10" s="4"/>
      <c r="H10" s="13"/>
      <c r="I10" s="29" t="str">
        <f t="shared" si="0"/>
        <v/>
      </c>
    </row>
    <row r="11" spans="1:9">
      <c r="A11" s="60"/>
      <c r="B11" s="62"/>
      <c r="C11" s="65"/>
      <c r="D11" s="68"/>
      <c r="E11" s="71"/>
      <c r="F11" s="71"/>
      <c r="G11" s="4"/>
      <c r="H11" s="13"/>
      <c r="I11" s="29" t="str">
        <f t="shared" si="0"/>
        <v/>
      </c>
    </row>
    <row r="12" spans="1:9">
      <c r="A12" s="60"/>
      <c r="B12" s="62"/>
      <c r="C12" s="65"/>
      <c r="D12" s="68"/>
      <c r="E12" s="71"/>
      <c r="F12" s="71"/>
      <c r="G12" s="4"/>
      <c r="H12" s="13"/>
      <c r="I12" s="29" t="str">
        <f t="shared" si="0"/>
        <v/>
      </c>
    </row>
    <row r="13" spans="1:9">
      <c r="A13" s="60"/>
      <c r="B13" s="62"/>
      <c r="C13" s="65"/>
      <c r="D13" s="68"/>
      <c r="E13" s="71"/>
      <c r="F13" s="71"/>
      <c r="G13" s="4"/>
      <c r="H13" s="13"/>
      <c r="I13" s="29" t="str">
        <f t="shared" si="0"/>
        <v/>
      </c>
    </row>
    <row r="14" spans="1:9">
      <c r="A14" s="60"/>
      <c r="B14" s="62"/>
      <c r="C14" s="65"/>
      <c r="D14" s="68"/>
      <c r="E14" s="71"/>
      <c r="F14" s="71"/>
      <c r="G14" s="4"/>
      <c r="H14" s="13"/>
      <c r="I14" s="29" t="str">
        <f t="shared" si="0"/>
        <v/>
      </c>
    </row>
    <row r="15" spans="1:9">
      <c r="A15" s="60"/>
      <c r="B15" s="62"/>
      <c r="C15" s="65"/>
      <c r="D15" s="68"/>
      <c r="E15" s="71"/>
      <c r="F15" s="71"/>
      <c r="G15" s="4"/>
      <c r="H15" s="13"/>
      <c r="I15" s="29" t="str">
        <f t="shared" si="0"/>
        <v/>
      </c>
    </row>
    <row r="16" spans="1:9">
      <c r="A16" s="60"/>
      <c r="B16" s="62"/>
      <c r="C16" s="65"/>
      <c r="D16" s="68"/>
      <c r="E16" s="71"/>
      <c r="F16" s="71"/>
      <c r="G16" s="4"/>
      <c r="H16" s="13"/>
      <c r="I16" s="29" t="str">
        <f t="shared" si="0"/>
        <v/>
      </c>
    </row>
    <row r="17" spans="1:11">
      <c r="A17" s="60"/>
      <c r="B17" s="63"/>
      <c r="C17" s="66"/>
      <c r="D17" s="69"/>
      <c r="E17" s="72"/>
      <c r="F17" s="72"/>
      <c r="G17" s="4"/>
      <c r="H17" s="13"/>
      <c r="I17" s="29" t="str">
        <f t="shared" si="0"/>
        <v/>
      </c>
    </row>
    <row r="18" spans="1:11">
      <c r="A18" s="5"/>
      <c r="B18" s="6"/>
      <c r="C18" s="7"/>
      <c r="D18" s="7"/>
      <c r="E18" s="8"/>
      <c r="F18" s="8"/>
      <c r="G18" s="9"/>
      <c r="H18" s="9"/>
      <c r="I18" s="10"/>
      <c r="J18" s="11"/>
      <c r="K18" s="11"/>
    </row>
    <row r="19" spans="1:11" ht="25.5">
      <c r="A19" s="16" t="s">
        <v>35</v>
      </c>
      <c r="B19" s="16" t="s">
        <v>40</v>
      </c>
      <c r="C19" s="15" t="s">
        <v>5</v>
      </c>
      <c r="D19" s="17" t="s">
        <v>6</v>
      </c>
      <c r="E19" s="18" t="s">
        <v>11</v>
      </c>
      <c r="F19" s="17" t="s">
        <v>7</v>
      </c>
      <c r="G19" s="54" t="s">
        <v>34</v>
      </c>
      <c r="H19" s="55"/>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56"/>
      <c r="E22" s="56"/>
      <c r="F22" s="35"/>
      <c r="G22" s="25" t="s">
        <v>41</v>
      </c>
      <c r="H22" s="26">
        <f>IF(C20&lt;=25%,D20,MIN(E20:F20))</f>
        <v>757.25</v>
      </c>
    </row>
    <row r="23" spans="1:11">
      <c r="B23" s="32"/>
      <c r="C23" s="32"/>
      <c r="D23" s="56"/>
      <c r="E23" s="56"/>
      <c r="F23" s="36"/>
      <c r="G23" s="27" t="s">
        <v>9</v>
      </c>
      <c r="H23" s="28">
        <f>ROUND(H22,2)*D3</f>
        <v>7572.5</v>
      </c>
    </row>
    <row r="24" spans="1:11">
      <c r="B24" s="37"/>
      <c r="C24" s="37"/>
      <c r="D24" s="31"/>
      <c r="E24" s="31"/>
    </row>
    <row r="26" spans="1:11">
      <c r="A26" s="48" t="s">
        <v>25</v>
      </c>
      <c r="B26" s="49"/>
      <c r="C26" s="49"/>
      <c r="D26" s="49"/>
      <c r="E26" s="49"/>
      <c r="F26" s="49"/>
      <c r="G26" s="49"/>
      <c r="H26" s="49"/>
      <c r="I26" s="50"/>
    </row>
    <row r="27" spans="1:11" ht="12.75" customHeight="1">
      <c r="A27" s="48" t="s">
        <v>26</v>
      </c>
      <c r="B27" s="49"/>
      <c r="C27" s="49"/>
      <c r="D27" s="49"/>
      <c r="E27" s="49"/>
      <c r="F27" s="49"/>
      <c r="G27" s="49"/>
      <c r="H27" s="49"/>
      <c r="I27" s="50"/>
    </row>
    <row r="28" spans="1:11" ht="12.75" customHeight="1">
      <c r="A28" s="48" t="s">
        <v>27</v>
      </c>
      <c r="B28" s="49"/>
      <c r="C28" s="49"/>
      <c r="D28" s="49"/>
      <c r="E28" s="49"/>
      <c r="F28" s="49"/>
      <c r="G28" s="49"/>
      <c r="H28" s="49"/>
      <c r="I28" s="50"/>
    </row>
    <row r="29" spans="1:11">
      <c r="A29" s="48" t="s">
        <v>28</v>
      </c>
      <c r="B29" s="49"/>
      <c r="C29" s="49"/>
      <c r="D29" s="49"/>
      <c r="E29" s="49"/>
      <c r="F29" s="49"/>
      <c r="G29" s="49"/>
      <c r="H29" s="49"/>
      <c r="I29" s="50"/>
    </row>
    <row r="30" spans="1:11" ht="12.75" customHeight="1">
      <c r="A30" s="48" t="s">
        <v>29</v>
      </c>
      <c r="B30" s="49"/>
      <c r="C30" s="49"/>
      <c r="D30" s="49"/>
      <c r="E30" s="49"/>
      <c r="F30" s="49"/>
      <c r="G30" s="49"/>
      <c r="H30" s="49"/>
      <c r="I30" s="50"/>
    </row>
    <row r="31" spans="1:11" ht="12.75" customHeight="1">
      <c r="A31" s="48" t="s">
        <v>30</v>
      </c>
      <c r="B31" s="49"/>
      <c r="C31" s="49"/>
      <c r="D31" s="49"/>
      <c r="E31" s="49"/>
      <c r="F31" s="49"/>
      <c r="G31" s="49"/>
      <c r="H31" s="49"/>
      <c r="I31" s="50"/>
    </row>
    <row r="32" spans="1:11" ht="24.75" customHeight="1">
      <c r="A32" s="51" t="s">
        <v>31</v>
      </c>
      <c r="B32" s="52"/>
      <c r="C32" s="52"/>
      <c r="D32" s="52"/>
      <c r="E32" s="52"/>
      <c r="F32" s="52"/>
      <c r="G32" s="52"/>
      <c r="H32" s="52"/>
      <c r="I32" s="53"/>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2</vt:i4>
      </vt:variant>
    </vt:vector>
  </HeadingPairs>
  <TitlesOfParts>
    <vt:vector size="13" baseType="lpstr">
      <vt:lpstr>Item1</vt:lpstr>
      <vt:lpstr>Item2</vt:lpstr>
      <vt:lpstr>Item3</vt:lpstr>
      <vt:lpstr>Item4</vt:lpstr>
      <vt:lpstr>Item5</vt:lpstr>
      <vt:lpstr>Item6</vt:lpstr>
      <vt:lpstr>Item7</vt:lpstr>
      <vt:lpstr>Item8</vt:lpstr>
      <vt:lpstr>Item9</vt:lpstr>
      <vt:lpstr>TOTAL</vt:lpstr>
      <vt:lpstr>menores</vt:lpstr>
      <vt:lpstr>menores!Area_de_impressao</vt:lpstr>
      <vt:lpstr>TOTAL!Area_de_impressao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lastPrinted>2022-06-08T16:33:31Z</cp:lastPrinted>
  <dcterms:created xsi:type="dcterms:W3CDTF">2019-01-16T20:04:04Z</dcterms:created>
  <dcterms:modified xsi:type="dcterms:W3CDTF">2022-06-15T22:17:38Z</dcterms:modified>
</cp:coreProperties>
</file>